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Входящие Админ\"/>
    </mc:Choice>
  </mc:AlternateContent>
  <bookViews>
    <workbookView xWindow="0" yWindow="0" windowWidth="24000" windowHeight="10920"/>
  </bookViews>
  <sheets>
    <sheet name="на сайт" sheetId="4" r:id="rId1"/>
    <sheet name="на сайт1" sheetId="5" r:id="rId2"/>
    <sheet name="Лист1" sheetId="6" state="hidden" r:id="rId3"/>
  </sheets>
  <definedNames>
    <definedName name="_xlnm.Print_Area" localSheetId="0">'на сайт'!$A$1:$O$31</definedName>
    <definedName name="_xlnm.Print_Area" localSheetId="1">'на сайт1'!$A$1:$M$33</definedName>
  </definedNames>
  <calcPr calcId="162913"/>
</workbook>
</file>

<file path=xl/calcChain.xml><?xml version="1.0" encoding="utf-8"?>
<calcChain xmlns="http://schemas.openxmlformats.org/spreadsheetml/2006/main">
  <c r="C7" i="6" l="1"/>
  <c r="D7" i="6"/>
  <c r="E7" i="6"/>
  <c r="B7" i="6"/>
  <c r="D6" i="6"/>
  <c r="B6" i="6"/>
  <c r="F28" i="5" l="1"/>
  <c r="N28" i="5" s="1"/>
  <c r="N27" i="5"/>
  <c r="G27" i="5"/>
  <c r="J27" i="5" s="1"/>
  <c r="N26" i="5"/>
  <c r="G26" i="5"/>
  <c r="J26" i="5" s="1"/>
  <c r="N25" i="5"/>
  <c r="H25" i="5"/>
  <c r="G25" i="5"/>
  <c r="J25" i="5" s="1"/>
  <c r="N24" i="5"/>
  <c r="G24" i="5"/>
  <c r="J24" i="5" s="1"/>
  <c r="N23" i="5"/>
  <c r="G23" i="5"/>
  <c r="J23" i="5" s="1"/>
  <c r="N22" i="5"/>
  <c r="G22" i="5"/>
  <c r="J22" i="5" s="1"/>
  <c r="N21" i="5"/>
  <c r="G21" i="5"/>
  <c r="J21" i="5" s="1"/>
  <c r="N20" i="5"/>
  <c r="N19" i="5"/>
  <c r="G19" i="5"/>
  <c r="J19" i="5" s="1"/>
  <c r="F26" i="4"/>
  <c r="G26" i="4" s="1"/>
  <c r="N25" i="4"/>
  <c r="G25" i="4"/>
  <c r="J25" i="4" s="1"/>
  <c r="N24" i="4"/>
  <c r="G24" i="4"/>
  <c r="J24" i="4" s="1"/>
  <c r="N23" i="4"/>
  <c r="G23" i="4"/>
  <c r="J23" i="4" s="1"/>
  <c r="N22" i="4"/>
  <c r="G22" i="4"/>
  <c r="J22" i="4" s="1"/>
  <c r="N21" i="4"/>
  <c r="G21" i="4"/>
  <c r="J21" i="4" s="1"/>
  <c r="N20" i="4"/>
  <c r="G20" i="4"/>
  <c r="J20" i="4" s="1"/>
  <c r="N18" i="4"/>
  <c r="G18" i="4"/>
  <c r="J18" i="4" s="1"/>
  <c r="H27" i="5" l="1"/>
  <c r="H23" i="5"/>
  <c r="H21" i="5"/>
  <c r="I21" i="5" s="1"/>
  <c r="K21" i="5" s="1"/>
  <c r="L21" i="5" s="1"/>
  <c r="M21" i="5" s="1"/>
  <c r="H22" i="5"/>
  <c r="H24" i="5"/>
  <c r="H26" i="5"/>
  <c r="G28" i="5"/>
  <c r="J28" i="5" s="1"/>
  <c r="H19" i="5"/>
  <c r="I22" i="5"/>
  <c r="K22" i="5" s="1"/>
  <c r="L22" i="5" s="1"/>
  <c r="M22" i="5" s="1"/>
  <c r="I23" i="5"/>
  <c r="K23" i="5" s="1"/>
  <c r="L23" i="5" s="1"/>
  <c r="M23" i="5" s="1"/>
  <c r="I24" i="5"/>
  <c r="K24" i="5" s="1"/>
  <c r="L24" i="5" s="1"/>
  <c r="M24" i="5" s="1"/>
  <c r="I25" i="5"/>
  <c r="K25" i="5" s="1"/>
  <c r="L25" i="5" s="1"/>
  <c r="M25" i="5" s="1"/>
  <c r="I26" i="5"/>
  <c r="K26" i="5" s="1"/>
  <c r="L26" i="5" s="1"/>
  <c r="M26" i="5" s="1"/>
  <c r="I27" i="5"/>
  <c r="K27" i="5" s="1"/>
  <c r="L27" i="5" s="1"/>
  <c r="M27" i="5" s="1"/>
  <c r="H28" i="5"/>
  <c r="J26" i="4"/>
  <c r="H26" i="4"/>
  <c r="H18" i="4"/>
  <c r="I18" i="4" s="1"/>
  <c r="K18" i="4" s="1"/>
  <c r="L18" i="4" s="1"/>
  <c r="M18" i="4" s="1"/>
  <c r="H20" i="4"/>
  <c r="I20" i="4" s="1"/>
  <c r="H21" i="4"/>
  <c r="I21" i="4" s="1"/>
  <c r="K21" i="4" s="1"/>
  <c r="L21" i="4" s="1"/>
  <c r="M21" i="4" s="1"/>
  <c r="H22" i="4"/>
  <c r="I22" i="4" s="1"/>
  <c r="H23" i="4"/>
  <c r="I23" i="4" s="1"/>
  <c r="K23" i="4" s="1"/>
  <c r="L23" i="4" s="1"/>
  <c r="M23" i="4" s="1"/>
  <c r="H24" i="4"/>
  <c r="I24" i="4" s="1"/>
  <c r="H25" i="4"/>
  <c r="I25" i="4" s="1"/>
  <c r="K25" i="4" s="1"/>
  <c r="L25" i="4" s="1"/>
  <c r="M25" i="4" s="1"/>
  <c r="I28" i="5" l="1"/>
  <c r="K28" i="5" s="1"/>
  <c r="L28" i="5" s="1"/>
  <c r="M28" i="5" s="1"/>
  <c r="I19" i="5"/>
  <c r="K19" i="5" s="1"/>
  <c r="L19" i="5" s="1"/>
  <c r="M19" i="5" s="1"/>
  <c r="K24" i="4"/>
  <c r="L24" i="4" s="1"/>
  <c r="M24" i="4" s="1"/>
  <c r="K22" i="4"/>
  <c r="L22" i="4" s="1"/>
  <c r="M22" i="4" s="1"/>
  <c r="K20" i="4"/>
  <c r="L20" i="4" s="1"/>
  <c r="M20" i="4" s="1"/>
  <c r="I26" i="4"/>
  <c r="K26" i="4" s="1"/>
  <c r="L26" i="4" s="1"/>
  <c r="M26" i="4" s="1"/>
</calcChain>
</file>

<file path=xl/sharedStrings.xml><?xml version="1.0" encoding="utf-8"?>
<sst xmlns="http://schemas.openxmlformats.org/spreadsheetml/2006/main" count="130" uniqueCount="72">
  <si>
    <t>"УТВЕРЖДАЮ"</t>
  </si>
  <si>
    <t>Наименование работ и газового оборудования</t>
  </si>
  <si>
    <t>Единица измерения</t>
  </si>
  <si>
    <t>Состав исполнителей</t>
  </si>
  <si>
    <t>Часовой ФОТ, руб.</t>
  </si>
  <si>
    <t>Трудо-затраты на ед. изм., чел./ч</t>
  </si>
  <si>
    <t>Фонд оплаты труда, руб.</t>
  </si>
  <si>
    <t>Расчетный коэффициент</t>
  </si>
  <si>
    <t>Себестоимость, всего</t>
  </si>
  <si>
    <t>руб.</t>
  </si>
  <si>
    <t>Составления заключения по итогам технического диагностирования ВДГО</t>
  </si>
  <si>
    <t>"___" _________________2019 г.</t>
  </si>
  <si>
    <t>№ позиции Прейскуранта АО "ГИПРОНИИГАЗ"</t>
  </si>
  <si>
    <t>10.1.30.</t>
  </si>
  <si>
    <t>5.1.6.</t>
  </si>
  <si>
    <t>5.4.13.</t>
  </si>
  <si>
    <t>4.2.8.</t>
  </si>
  <si>
    <t>5.4.6.</t>
  </si>
  <si>
    <t>5.4.15.</t>
  </si>
  <si>
    <t>5.4.1.</t>
  </si>
  <si>
    <t>Инженер 2-й категории</t>
  </si>
  <si>
    <t>О.А. Ильгова</t>
  </si>
  <si>
    <t xml:space="preserve">Анализ технической документации </t>
  </si>
  <si>
    <t>Проверка на загазованность помещений</t>
  </si>
  <si>
    <t>Проверка состояния защитного покрытия и поверхности трубы газопровода</t>
  </si>
  <si>
    <t>Проверка состояния сварных соединений</t>
  </si>
  <si>
    <t>Проверка состояния переходов через строительные конструкции</t>
  </si>
  <si>
    <t>Цена, руб.  
с НДС 20%</t>
  </si>
  <si>
    <t>Цена, руб. 
 без НДС</t>
  </si>
  <si>
    <t>Цена, руб.  
с НДС 20 %</t>
  </si>
  <si>
    <t>Цена, руб. 
без НДС</t>
  </si>
  <si>
    <t>Проверка напряженно-деформированного состояния в местах деформации формы</t>
  </si>
  <si>
    <t>при отсутствии заключенного договора на техническое обслуживание внутридомового газового оборудования</t>
  </si>
  <si>
    <t>Диагностирование внутридомового газового оборудования, в том числе:</t>
  </si>
  <si>
    <t xml:space="preserve">Страховые взносы </t>
  </si>
  <si>
    <t xml:space="preserve">Наклад-ные расходы </t>
  </si>
  <si>
    <t>Страховые взносы</t>
  </si>
  <si>
    <t xml:space="preserve">Дополнительная зарплата </t>
  </si>
  <si>
    <t>Поверка на герметичность (поиск утечек газа высокочувствительным газоиндикатором или пневматическим раствором, пневматические испытания (опрессовка))</t>
  </si>
  <si>
    <t>при заключенном договоре на техническое обслуживание внутридомового газового оборудования*</t>
  </si>
  <si>
    <t>Начальник производственной лаборатории</t>
  </si>
  <si>
    <t xml:space="preserve">С.М. Бабаев </t>
  </si>
  <si>
    <t>* Примечание: в случае наличия у Заказчика договора на техническое обслуживание внутриквартирного газового оборудования (ТО ВКГО), заключенного с ГРО (ДЗО), техническое диагностирование газоиспользующего оборудования проводится без дополнительной оплаты.</t>
  </si>
  <si>
    <t>Начальник УПФК</t>
  </si>
  <si>
    <t>Г.Н. Елфимова</t>
  </si>
  <si>
    <t>Анализ технической документации</t>
  </si>
  <si>
    <t>Приложение 1</t>
  </si>
  <si>
    <t>Приложение 2</t>
  </si>
  <si>
    <t xml:space="preserve">Техническое диагностирование внутридомового газового оборудования 
с заключенным договором на ТО </t>
  </si>
  <si>
    <t xml:space="preserve">Техническое диагностирование внутридомового газового оборудования, 
без заключенного договора на ТО </t>
  </si>
  <si>
    <t>программа</t>
  </si>
  <si>
    <t>подвал</t>
  </si>
  <si>
    <t>стык</t>
  </si>
  <si>
    <t>заключ</t>
  </si>
  <si>
    <t>стояк</t>
  </si>
  <si>
    <t xml:space="preserve">Цена на услугу  по техническому диагностированию внутридомового газового оборудования многоквартирного жилого дома (1 квартиры) или индивидуального газифицированного дома </t>
  </si>
  <si>
    <t>Цена на  услугу  по техническому диагностированию внутридомового газового оборудования многоквартирного жилого дома (1 квартиры) или индивидуального газифицированного дома</t>
  </si>
  <si>
    <t xml:space="preserve">Итого общая стоимость технического диагностирования ВДГО объекта газификации 1 квартиры или индивидуального жилого дома  </t>
  </si>
  <si>
    <t>Наименование</t>
  </si>
  <si>
    <t xml:space="preserve">Цена руб без НДС </t>
  </si>
  <si>
    <t xml:space="preserve">Цена руб с НДС </t>
  </si>
  <si>
    <t>При заключенном договоре на ТО</t>
  </si>
  <si>
    <t>Без заключенного договора на ТО</t>
  </si>
  <si>
    <t>Ставрополь</t>
  </si>
  <si>
    <t>Владимир</t>
  </si>
  <si>
    <t>Великий Новгород</t>
  </si>
  <si>
    <t>Средняя цена</t>
  </si>
  <si>
    <t>Исполнительный директор</t>
  </si>
  <si>
    <t>АО "Новоалександровскрайгаз"</t>
  </si>
  <si>
    <t>______________ Пафов А.В.</t>
  </si>
  <si>
    <t>Ведущий экономист</t>
  </si>
  <si>
    <t>Е.В. Песоцкая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</si>
</sst>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u/>
      <sz val="12"/>
      <name val="Arial"/>
      <family val="2"/>
      <charset val="204"/>
    </font>
    <font>
      <sz val="18"/>
      <color theme="1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8"/>
      <color theme="1"/>
      <name val="Arial"/>
      <family val="2"/>
      <charset val="204"/>
    </font>
    <font>
      <b/>
      <i/>
      <sz val="18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rgb="FF2A2A2A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9" fontId="7" fillId="0" borderId="0" xfId="2" applyFont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164" fontId="9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/>
    </xf>
    <xf numFmtId="164" fontId="3" fillId="0" borderId="0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10" fontId="5" fillId="0" borderId="1" xfId="2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 applyProtection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4" fontId="7" fillId="3" borderId="0" xfId="2" applyNumberFormat="1" applyFont="1" applyFill="1" applyAlignment="1">
      <alignment horizontal="center" vertical="center"/>
    </xf>
    <xf numFmtId="166" fontId="7" fillId="0" borderId="0" xfId="2" applyNumberFormat="1" applyFont="1" applyAlignment="1">
      <alignment horizontal="center" vertical="center"/>
    </xf>
    <xf numFmtId="166" fontId="7" fillId="3" borderId="0" xfId="2" applyNumberFormat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vertical="center"/>
    </xf>
    <xf numFmtId="4" fontId="4" fillId="3" borderId="12" xfId="0" applyNumberFormat="1" applyFont="1" applyFill="1" applyBorder="1" applyAlignment="1">
      <alignment horizontal="center" vertical="center" wrapText="1"/>
    </xf>
    <xf numFmtId="4" fontId="13" fillId="3" borderId="12" xfId="1" applyNumberFormat="1" applyFont="1" applyFill="1" applyBorder="1" applyAlignment="1">
      <alignment horizontal="center" vertical="center"/>
    </xf>
    <xf numFmtId="2" fontId="13" fillId="3" borderId="12" xfId="0" applyNumberFormat="1" applyFont="1" applyFill="1" applyBorder="1" applyAlignment="1" applyProtection="1">
      <alignment horizontal="center" vertical="center"/>
    </xf>
    <xf numFmtId="2" fontId="14" fillId="3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64" fontId="13" fillId="0" borderId="0" xfId="1" applyNumberFormat="1" applyFont="1" applyBorder="1" applyAlignment="1">
      <alignment horizontal="center" vertical="center"/>
    </xf>
    <xf numFmtId="4" fontId="4" fillId="3" borderId="12" xfId="1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 applyProtection="1">
      <alignment horizontal="center" vertical="center"/>
    </xf>
    <xf numFmtId="2" fontId="5" fillId="3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4" fillId="0" borderId="1" xfId="2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9" fontId="11" fillId="0" borderId="0" xfId="2" applyFont="1" applyAlignment="1">
      <alignment horizontal="center" vertical="center"/>
    </xf>
    <xf numFmtId="10" fontId="11" fillId="0" borderId="0" xfId="2" applyNumberFormat="1" applyFont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4" fontId="11" fillId="0" borderId="0" xfId="2" applyNumberFormat="1" applyFont="1" applyAlignment="1">
      <alignment horizontal="center" vertical="center"/>
    </xf>
    <xf numFmtId="0" fontId="13" fillId="3" borderId="9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 wrapText="1"/>
    </xf>
    <xf numFmtId="10" fontId="11" fillId="3" borderId="0" xfId="2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vertical="center"/>
    </xf>
    <xf numFmtId="4" fontId="13" fillId="3" borderId="12" xfId="0" applyNumberFormat="1" applyFont="1" applyFill="1" applyBorder="1" applyAlignment="1">
      <alignment horizontal="center" vertical="center" wrapText="1"/>
    </xf>
    <xf numFmtId="10" fontId="14" fillId="3" borderId="0" xfId="2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4" fontId="12" fillId="0" borderId="0" xfId="1" applyNumberFormat="1" applyFont="1" applyBorder="1" applyAlignment="1">
      <alignment horizontal="center" vertical="center"/>
    </xf>
    <xf numFmtId="164" fontId="12" fillId="0" borderId="0" xfId="1" applyFont="1" applyBorder="1" applyAlignment="1">
      <alignment vertical="center"/>
    </xf>
    <xf numFmtId="164" fontId="12" fillId="0" borderId="0" xfId="1" applyFont="1" applyFill="1" applyBorder="1" applyAlignment="1">
      <alignment vertical="center"/>
    </xf>
    <xf numFmtId="4" fontId="11" fillId="0" borderId="0" xfId="0" applyNumberFormat="1" applyFont="1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view="pageBreakPreview" zoomScale="60" zoomScaleNormal="60" workbookViewId="0">
      <selection activeCell="S15" sqref="S15:T15"/>
    </sheetView>
  </sheetViews>
  <sheetFormatPr defaultColWidth="13.42578125" defaultRowHeight="23.25" x14ac:dyDescent="0.25"/>
  <cols>
    <col min="1" max="1" width="96.85546875" style="73" customWidth="1"/>
    <col min="2" max="2" width="17.85546875" style="14" hidden="1" customWidth="1"/>
    <col min="3" max="3" width="17.85546875" style="73" hidden="1" customWidth="1"/>
    <col min="4" max="4" width="34" style="15" hidden="1" customWidth="1"/>
    <col min="5" max="5" width="16.140625" style="14" hidden="1" customWidth="1"/>
    <col min="6" max="6" width="18.28515625" style="14" hidden="1" customWidth="1"/>
    <col min="7" max="7" width="17.5703125" style="14" hidden="1" customWidth="1"/>
    <col min="8" max="8" width="24.28515625" style="14" hidden="1" customWidth="1"/>
    <col min="9" max="9" width="19.42578125" style="14" hidden="1" customWidth="1"/>
    <col min="10" max="10" width="15.5703125" style="14" hidden="1" customWidth="1"/>
    <col min="11" max="11" width="27.28515625" style="14" hidden="1" customWidth="1"/>
    <col min="12" max="12" width="24.42578125" style="97" customWidth="1"/>
    <col min="13" max="13" width="34.5703125" style="98" customWidth="1"/>
    <col min="14" max="14" width="15.85546875" style="15" hidden="1" customWidth="1"/>
    <col min="15" max="15" width="13.85546875" style="15" hidden="1" customWidth="1"/>
    <col min="16" max="16" width="9.140625" style="15" customWidth="1"/>
    <col min="17" max="17" width="13.85546875" style="15" customWidth="1"/>
    <col min="18" max="247" width="9.140625" style="14" customWidth="1"/>
    <col min="248" max="248" width="68" style="14" customWidth="1"/>
    <col min="249" max="251" width="19.5703125" style="14" customWidth="1"/>
    <col min="252" max="252" width="54.28515625" style="14" customWidth="1"/>
    <col min="253" max="253" width="12.28515625" style="14" customWidth="1"/>
    <col min="254" max="254" width="13.28515625" style="14" customWidth="1"/>
    <col min="255" max="16384" width="13.42578125" style="14"/>
  </cols>
  <sheetData>
    <row r="1" spans="1:15" ht="26.25" customHeight="1" x14ac:dyDescent="0.25">
      <c r="L1" s="171" t="s">
        <v>46</v>
      </c>
      <c r="M1" s="171"/>
    </row>
    <row r="2" spans="1:15" ht="24.75" customHeight="1" x14ac:dyDescent="0.25"/>
    <row r="3" spans="1:15" ht="37.5" customHeight="1" x14ac:dyDescent="0.25">
      <c r="G3" s="16"/>
      <c r="H3" s="16"/>
      <c r="I3" s="16"/>
      <c r="K3" s="17"/>
      <c r="L3" s="77"/>
      <c r="M3" s="78" t="s">
        <v>0</v>
      </c>
    </row>
    <row r="4" spans="1:15" ht="31.5" customHeight="1" x14ac:dyDescent="0.25">
      <c r="G4" s="16"/>
      <c r="H4" s="16"/>
      <c r="I4" s="16"/>
      <c r="K4" s="17"/>
      <c r="L4" s="78"/>
      <c r="M4" s="78" t="s">
        <v>67</v>
      </c>
    </row>
    <row r="5" spans="1:15" ht="24.75" customHeight="1" x14ac:dyDescent="0.25">
      <c r="A5" s="18"/>
      <c r="B5" s="18"/>
      <c r="C5" s="18"/>
      <c r="D5" s="18"/>
      <c r="E5" s="18"/>
      <c r="F5" s="18"/>
      <c r="G5" s="16"/>
      <c r="H5" s="16"/>
      <c r="I5" s="16"/>
      <c r="K5" s="17"/>
      <c r="L5" s="78"/>
      <c r="M5" s="78" t="s">
        <v>68</v>
      </c>
    </row>
    <row r="6" spans="1:15" ht="28.5" customHeight="1" x14ac:dyDescent="0.25">
      <c r="A6" s="18"/>
      <c r="B6" s="18"/>
      <c r="C6" s="18"/>
      <c r="D6" s="18"/>
      <c r="E6" s="18"/>
      <c r="F6" s="18"/>
      <c r="G6" s="16"/>
      <c r="H6" s="16"/>
      <c r="I6" s="16"/>
      <c r="K6" s="17"/>
      <c r="L6" s="178"/>
      <c r="M6" s="178"/>
    </row>
    <row r="7" spans="1:15" ht="24.75" customHeight="1" x14ac:dyDescent="0.25">
      <c r="A7" s="18"/>
      <c r="B7" s="18"/>
      <c r="C7" s="18"/>
      <c r="D7" s="18"/>
      <c r="E7" s="18"/>
      <c r="F7" s="18"/>
      <c r="G7" s="16"/>
      <c r="H7" s="16"/>
      <c r="I7" s="16"/>
      <c r="K7" s="17"/>
      <c r="L7" s="178"/>
      <c r="M7" s="178"/>
    </row>
    <row r="8" spans="1:15" ht="44.25" customHeight="1" x14ac:dyDescent="0.25">
      <c r="A8" s="19"/>
      <c r="B8" s="19"/>
      <c r="C8" s="19"/>
      <c r="D8" s="19"/>
      <c r="E8" s="19"/>
      <c r="F8" s="19"/>
      <c r="G8" s="20"/>
      <c r="H8" s="20"/>
      <c r="I8" s="20"/>
      <c r="K8" s="21"/>
      <c r="L8" s="79"/>
      <c r="M8" s="78" t="s">
        <v>69</v>
      </c>
    </row>
    <row r="9" spans="1:15" ht="42.75" customHeight="1" x14ac:dyDescent="0.25">
      <c r="A9" s="19"/>
      <c r="B9" s="19"/>
      <c r="C9" s="19"/>
      <c r="D9" s="19"/>
      <c r="E9" s="19"/>
      <c r="F9" s="19"/>
      <c r="G9" s="16"/>
      <c r="H9" s="16"/>
      <c r="I9" s="16"/>
      <c r="K9" s="17"/>
      <c r="L9" s="78"/>
      <c r="M9" s="78" t="s">
        <v>11</v>
      </c>
    </row>
    <row r="10" spans="1:15" ht="81" customHeight="1" x14ac:dyDescent="0.25">
      <c r="A10" s="147" t="s">
        <v>55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1:15" ht="54.75" customHeight="1" thickBot="1" x14ac:dyDescent="0.3">
      <c r="A11" s="173" t="s">
        <v>39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</row>
    <row r="12" spans="1:15" ht="54.95" customHeight="1" x14ac:dyDescent="0.25">
      <c r="A12" s="174" t="s">
        <v>1</v>
      </c>
      <c r="B12" s="176" t="s">
        <v>12</v>
      </c>
      <c r="C12" s="164" t="s">
        <v>2</v>
      </c>
      <c r="D12" s="164" t="s">
        <v>3</v>
      </c>
      <c r="E12" s="164" t="s">
        <v>4</v>
      </c>
      <c r="F12" s="164" t="s">
        <v>5</v>
      </c>
      <c r="G12" s="164" t="s">
        <v>6</v>
      </c>
      <c r="H12" s="164" t="s">
        <v>7</v>
      </c>
      <c r="I12" s="164"/>
      <c r="J12" s="164"/>
      <c r="K12" s="164" t="s">
        <v>8</v>
      </c>
      <c r="L12" s="166" t="s">
        <v>28</v>
      </c>
      <c r="M12" s="168" t="s">
        <v>27</v>
      </c>
    </row>
    <row r="13" spans="1:15" ht="77.25" customHeight="1" x14ac:dyDescent="0.25">
      <c r="A13" s="175"/>
      <c r="B13" s="177"/>
      <c r="C13" s="165"/>
      <c r="D13" s="165"/>
      <c r="E13" s="165"/>
      <c r="F13" s="165"/>
      <c r="G13" s="165"/>
      <c r="H13" s="99" t="s">
        <v>37</v>
      </c>
      <c r="I13" s="99" t="s">
        <v>34</v>
      </c>
      <c r="J13" s="99" t="s">
        <v>35</v>
      </c>
      <c r="K13" s="165"/>
      <c r="L13" s="167"/>
      <c r="M13" s="169"/>
      <c r="N13" s="170"/>
      <c r="O13" s="170"/>
    </row>
    <row r="14" spans="1:15" ht="54.95" customHeight="1" x14ac:dyDescent="0.25">
      <c r="A14" s="175"/>
      <c r="B14" s="177"/>
      <c r="C14" s="165"/>
      <c r="D14" s="165"/>
      <c r="E14" s="165"/>
      <c r="F14" s="165"/>
      <c r="G14" s="165"/>
      <c r="H14" s="99" t="s">
        <v>9</v>
      </c>
      <c r="I14" s="99" t="s">
        <v>9</v>
      </c>
      <c r="J14" s="99" t="s">
        <v>9</v>
      </c>
      <c r="K14" s="165"/>
      <c r="L14" s="167"/>
      <c r="M14" s="169"/>
    </row>
    <row r="15" spans="1:15" ht="54.95" customHeight="1" x14ac:dyDescent="0.25">
      <c r="A15" s="175"/>
      <c r="B15" s="177"/>
      <c r="C15" s="165"/>
      <c r="D15" s="165"/>
      <c r="E15" s="165"/>
      <c r="F15" s="165"/>
      <c r="G15" s="165"/>
      <c r="H15" s="100"/>
      <c r="I15" s="101">
        <v>0.30199999999999999</v>
      </c>
      <c r="J15" s="102">
        <v>0.38400000000000001</v>
      </c>
      <c r="K15" s="165"/>
      <c r="L15" s="167"/>
      <c r="M15" s="169"/>
    </row>
    <row r="16" spans="1:15" ht="54.95" customHeight="1" x14ac:dyDescent="0.25">
      <c r="A16" s="103">
        <v>1</v>
      </c>
      <c r="B16" s="104">
        <v>2</v>
      </c>
      <c r="C16" s="104">
        <v>3</v>
      </c>
      <c r="D16" s="104">
        <v>2</v>
      </c>
      <c r="E16" s="104">
        <v>3</v>
      </c>
      <c r="F16" s="104">
        <v>4</v>
      </c>
      <c r="G16" s="104">
        <v>5</v>
      </c>
      <c r="H16" s="104">
        <v>8</v>
      </c>
      <c r="I16" s="104">
        <v>6</v>
      </c>
      <c r="J16" s="104">
        <v>7</v>
      </c>
      <c r="K16" s="104">
        <v>8</v>
      </c>
      <c r="L16" s="105">
        <v>2</v>
      </c>
      <c r="M16" s="106">
        <v>3</v>
      </c>
      <c r="N16" s="107"/>
      <c r="O16" s="107"/>
    </row>
    <row r="17" spans="1:24" ht="42.75" customHeight="1" x14ac:dyDescent="0.25">
      <c r="A17" s="144" t="s">
        <v>48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  <c r="N17" s="108"/>
      <c r="O17" s="108"/>
    </row>
    <row r="18" spans="1:24" ht="54.95" customHeight="1" x14ac:dyDescent="0.25">
      <c r="A18" s="109" t="s">
        <v>22</v>
      </c>
      <c r="B18" s="110" t="s">
        <v>19</v>
      </c>
      <c r="C18" s="111" t="s">
        <v>50</v>
      </c>
      <c r="D18" s="111" t="s">
        <v>20</v>
      </c>
      <c r="E18" s="36">
        <v>274.57</v>
      </c>
      <c r="F18" s="36">
        <v>0.1</v>
      </c>
      <c r="G18" s="37">
        <f>E18*F18</f>
        <v>27.457000000000001</v>
      </c>
      <c r="H18" s="36">
        <f t="shared" ref="H18:H26" si="0">ROUND(G18*$H$15,2)</f>
        <v>0</v>
      </c>
      <c r="I18" s="36">
        <f>ROUND((G18+H18)*$I$15,2)</f>
        <v>8.2899999999999991</v>
      </c>
      <c r="J18" s="36">
        <f t="shared" ref="J18:J26" si="1">ROUND(G18*$J$15,2)</f>
        <v>10.54</v>
      </c>
      <c r="K18" s="38">
        <f>SUM(G18:J18)</f>
        <v>46.286999999999999</v>
      </c>
      <c r="L18" s="81">
        <f>ROUND(K18*114%,2)</f>
        <v>52.77</v>
      </c>
      <c r="M18" s="82">
        <f>ROUND(L18*1.2,2)</f>
        <v>63.32</v>
      </c>
      <c r="N18" s="112">
        <f>F18*60</f>
        <v>6</v>
      </c>
      <c r="O18" s="112">
        <v>6</v>
      </c>
    </row>
    <row r="19" spans="1:24" s="119" customFormat="1" ht="54.95" customHeight="1" x14ac:dyDescent="0.25">
      <c r="A19" s="113" t="s">
        <v>33</v>
      </c>
      <c r="B19" s="114"/>
      <c r="C19" s="115"/>
      <c r="D19" s="115"/>
      <c r="E19" s="39"/>
      <c r="F19" s="39"/>
      <c r="G19" s="40"/>
      <c r="H19" s="39"/>
      <c r="I19" s="39"/>
      <c r="J19" s="39"/>
      <c r="K19" s="41"/>
      <c r="L19" s="81"/>
      <c r="M19" s="82"/>
      <c r="N19" s="116"/>
      <c r="O19" s="117"/>
      <c r="P19" s="118"/>
      <c r="Q19" s="118"/>
    </row>
    <row r="20" spans="1:24" s="119" customFormat="1" ht="54.95" customHeight="1" x14ac:dyDescent="0.25">
      <c r="A20" s="120" t="s">
        <v>23</v>
      </c>
      <c r="B20" s="114" t="s">
        <v>14</v>
      </c>
      <c r="C20" s="115" t="s">
        <v>51</v>
      </c>
      <c r="D20" s="111" t="s">
        <v>20</v>
      </c>
      <c r="E20" s="39">
        <v>274.57</v>
      </c>
      <c r="F20" s="39">
        <v>0.1</v>
      </c>
      <c r="G20" s="40">
        <f t="shared" ref="G20:G25" si="2">E20*F20</f>
        <v>27.457000000000001</v>
      </c>
      <c r="H20" s="39">
        <f t="shared" si="0"/>
        <v>0</v>
      </c>
      <c r="I20" s="39">
        <f t="shared" ref="I20:I26" si="3">ROUND((G20+H20)*$I$15,2)</f>
        <v>8.2899999999999991</v>
      </c>
      <c r="J20" s="39">
        <f t="shared" si="1"/>
        <v>10.54</v>
      </c>
      <c r="K20" s="41">
        <f t="shared" ref="K20:K26" si="4">SUM(G20:J20)</f>
        <v>46.286999999999999</v>
      </c>
      <c r="L20" s="81">
        <f t="shared" ref="L20:L26" si="5">ROUND(K20*114%,2)</f>
        <v>52.77</v>
      </c>
      <c r="M20" s="82">
        <f t="shared" ref="M20:M26" si="6">ROUND(L20*1.2,2)</f>
        <v>63.32</v>
      </c>
      <c r="N20" s="112">
        <f t="shared" ref="N20:N25" si="7">F20*60</f>
        <v>6</v>
      </c>
      <c r="O20" s="117">
        <v>7.2</v>
      </c>
      <c r="P20" s="118"/>
      <c r="Q20" s="118"/>
    </row>
    <row r="21" spans="1:24" s="119" customFormat="1" ht="54.95" customHeight="1" x14ac:dyDescent="0.25">
      <c r="A21" s="120" t="s">
        <v>24</v>
      </c>
      <c r="B21" s="114" t="s">
        <v>17</v>
      </c>
      <c r="C21" s="115"/>
      <c r="D21" s="111" t="s">
        <v>20</v>
      </c>
      <c r="E21" s="39">
        <v>274.57</v>
      </c>
      <c r="F21" s="39">
        <v>0.15</v>
      </c>
      <c r="G21" s="40">
        <f t="shared" si="2"/>
        <v>41.185499999999998</v>
      </c>
      <c r="H21" s="39">
        <f t="shared" si="0"/>
        <v>0</v>
      </c>
      <c r="I21" s="39">
        <f t="shared" si="3"/>
        <v>12.44</v>
      </c>
      <c r="J21" s="39">
        <f t="shared" si="1"/>
        <v>15.82</v>
      </c>
      <c r="K21" s="41">
        <f t="shared" si="4"/>
        <v>69.445499999999996</v>
      </c>
      <c r="L21" s="81">
        <f t="shared" si="5"/>
        <v>79.17</v>
      </c>
      <c r="M21" s="82">
        <f t="shared" si="6"/>
        <v>95</v>
      </c>
      <c r="N21" s="112">
        <f t="shared" si="7"/>
        <v>9</v>
      </c>
      <c r="O21" s="117">
        <v>9</v>
      </c>
      <c r="P21" s="118"/>
      <c r="Q21" s="118"/>
    </row>
    <row r="22" spans="1:24" s="119" customFormat="1" ht="54.95" customHeight="1" x14ac:dyDescent="0.25">
      <c r="A22" s="120" t="s">
        <v>25</v>
      </c>
      <c r="B22" s="114" t="s">
        <v>16</v>
      </c>
      <c r="C22" s="115" t="s">
        <v>52</v>
      </c>
      <c r="D22" s="111" t="s">
        <v>20</v>
      </c>
      <c r="E22" s="39">
        <v>274.57</v>
      </c>
      <c r="F22" s="39">
        <v>0.15</v>
      </c>
      <c r="G22" s="40">
        <f t="shared" si="2"/>
        <v>41.185499999999998</v>
      </c>
      <c r="H22" s="39">
        <f t="shared" si="0"/>
        <v>0</v>
      </c>
      <c r="I22" s="39">
        <f t="shared" si="3"/>
        <v>12.44</v>
      </c>
      <c r="J22" s="39">
        <f t="shared" si="1"/>
        <v>15.82</v>
      </c>
      <c r="K22" s="41">
        <f t="shared" si="4"/>
        <v>69.445499999999996</v>
      </c>
      <c r="L22" s="81">
        <f t="shared" si="5"/>
        <v>79.17</v>
      </c>
      <c r="M22" s="82">
        <f t="shared" si="6"/>
        <v>95</v>
      </c>
      <c r="N22" s="112">
        <f t="shared" si="7"/>
        <v>9</v>
      </c>
      <c r="O22" s="117">
        <v>12</v>
      </c>
      <c r="P22" s="118"/>
      <c r="Q22" s="118"/>
    </row>
    <row r="23" spans="1:24" s="119" customFormat="1" ht="54.95" customHeight="1" x14ac:dyDescent="0.25">
      <c r="A23" s="120" t="s">
        <v>26</v>
      </c>
      <c r="B23" s="114"/>
      <c r="C23" s="115"/>
      <c r="D23" s="111" t="s">
        <v>20</v>
      </c>
      <c r="E23" s="39">
        <v>274.57</v>
      </c>
      <c r="F23" s="39">
        <v>0.2</v>
      </c>
      <c r="G23" s="40">
        <f t="shared" si="2"/>
        <v>54.914000000000001</v>
      </c>
      <c r="H23" s="39">
        <f t="shared" si="0"/>
        <v>0</v>
      </c>
      <c r="I23" s="39">
        <f t="shared" si="3"/>
        <v>16.579999999999998</v>
      </c>
      <c r="J23" s="39">
        <f t="shared" si="1"/>
        <v>21.09</v>
      </c>
      <c r="K23" s="41">
        <f t="shared" si="4"/>
        <v>92.584000000000003</v>
      </c>
      <c r="L23" s="81">
        <f t="shared" si="5"/>
        <v>105.55</v>
      </c>
      <c r="M23" s="82">
        <f t="shared" si="6"/>
        <v>126.66</v>
      </c>
      <c r="N23" s="112">
        <f t="shared" si="7"/>
        <v>12</v>
      </c>
      <c r="O23" s="117">
        <v>13.2</v>
      </c>
      <c r="P23" s="118"/>
      <c r="Q23" s="118"/>
    </row>
    <row r="24" spans="1:24" s="119" customFormat="1" ht="54.95" customHeight="1" x14ac:dyDescent="0.25">
      <c r="A24" s="120" t="s">
        <v>31</v>
      </c>
      <c r="B24" s="114" t="s">
        <v>15</v>
      </c>
      <c r="C24" s="115"/>
      <c r="D24" s="111" t="s">
        <v>20</v>
      </c>
      <c r="E24" s="39">
        <v>274.57</v>
      </c>
      <c r="F24" s="39">
        <v>0.15</v>
      </c>
      <c r="G24" s="40">
        <f t="shared" si="2"/>
        <v>41.185499999999998</v>
      </c>
      <c r="H24" s="39">
        <f t="shared" si="0"/>
        <v>0</v>
      </c>
      <c r="I24" s="39">
        <f t="shared" si="3"/>
        <v>12.44</v>
      </c>
      <c r="J24" s="39">
        <f t="shared" si="1"/>
        <v>15.82</v>
      </c>
      <c r="K24" s="41">
        <f t="shared" si="4"/>
        <v>69.445499999999996</v>
      </c>
      <c r="L24" s="81">
        <f t="shared" si="5"/>
        <v>79.17</v>
      </c>
      <c r="M24" s="82">
        <f t="shared" si="6"/>
        <v>95</v>
      </c>
      <c r="N24" s="112">
        <f t="shared" si="7"/>
        <v>9</v>
      </c>
      <c r="O24" s="117">
        <v>10.799999999999999</v>
      </c>
      <c r="P24" s="118"/>
      <c r="Q24" s="118"/>
    </row>
    <row r="25" spans="1:24" s="119" customFormat="1" ht="54.95" customHeight="1" x14ac:dyDescent="0.25">
      <c r="A25" s="113" t="s">
        <v>10</v>
      </c>
      <c r="B25" s="114" t="s">
        <v>18</v>
      </c>
      <c r="C25" s="115" t="s">
        <v>53</v>
      </c>
      <c r="D25" s="115" t="s">
        <v>20</v>
      </c>
      <c r="E25" s="39">
        <v>274.57</v>
      </c>
      <c r="F25" s="39">
        <v>0.15</v>
      </c>
      <c r="G25" s="40">
        <f t="shared" si="2"/>
        <v>41.185499999999998</v>
      </c>
      <c r="H25" s="39">
        <f t="shared" si="0"/>
        <v>0</v>
      </c>
      <c r="I25" s="39">
        <f t="shared" si="3"/>
        <v>12.44</v>
      </c>
      <c r="J25" s="39">
        <f t="shared" si="1"/>
        <v>15.82</v>
      </c>
      <c r="K25" s="41">
        <f t="shared" si="4"/>
        <v>69.445499999999996</v>
      </c>
      <c r="L25" s="81">
        <f t="shared" si="5"/>
        <v>79.17</v>
      </c>
      <c r="M25" s="82">
        <f t="shared" si="6"/>
        <v>95</v>
      </c>
      <c r="N25" s="112">
        <f t="shared" si="7"/>
        <v>9</v>
      </c>
      <c r="O25" s="117">
        <v>12</v>
      </c>
      <c r="P25" s="118"/>
      <c r="Q25" s="118"/>
    </row>
    <row r="26" spans="1:24" s="126" customFormat="1" ht="83.25" customHeight="1" thickBot="1" x14ac:dyDescent="0.3">
      <c r="A26" s="121" t="s">
        <v>57</v>
      </c>
      <c r="B26" s="122"/>
      <c r="C26" s="123"/>
      <c r="D26" s="123"/>
      <c r="E26" s="58">
        <v>274.57</v>
      </c>
      <c r="F26" s="58">
        <f>SUM(F18:F25)</f>
        <v>1</v>
      </c>
      <c r="G26" s="59">
        <f>E26*F26</f>
        <v>274.57</v>
      </c>
      <c r="H26" s="58">
        <f t="shared" si="0"/>
        <v>0</v>
      </c>
      <c r="I26" s="58">
        <f t="shared" si="3"/>
        <v>82.92</v>
      </c>
      <c r="J26" s="58">
        <f t="shared" si="1"/>
        <v>105.43</v>
      </c>
      <c r="K26" s="60">
        <f t="shared" si="4"/>
        <v>462.92</v>
      </c>
      <c r="L26" s="83">
        <f t="shared" si="5"/>
        <v>527.73</v>
      </c>
      <c r="M26" s="84">
        <f t="shared" si="6"/>
        <v>633.28</v>
      </c>
      <c r="N26" s="124"/>
      <c r="O26" s="124"/>
      <c r="P26" s="125"/>
      <c r="Q26" s="125"/>
    </row>
    <row r="27" spans="1:24" ht="20.25" hidden="1" customHeight="1" thickBot="1" x14ac:dyDescent="0.3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08"/>
      <c r="O27" s="108"/>
    </row>
    <row r="28" spans="1:24" ht="134.25" customHeight="1" x14ac:dyDescent="0.25">
      <c r="A28" s="163" t="s">
        <v>42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27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</row>
    <row r="29" spans="1:24" s="18" customFormat="1" ht="22.5" hidden="1" customHeight="1" x14ac:dyDescent="0.25">
      <c r="A29" s="61" t="s">
        <v>43</v>
      </c>
      <c r="B29" s="61"/>
      <c r="C29" s="61"/>
      <c r="D29" s="61"/>
      <c r="E29" s="18" t="s">
        <v>44</v>
      </c>
      <c r="L29" s="85"/>
      <c r="M29" s="86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26.25" customHeight="1" x14ac:dyDescent="0.25">
      <c r="A30" s="129"/>
      <c r="B30" s="129"/>
      <c r="C30" s="129"/>
      <c r="D30" s="129"/>
      <c r="M30" s="127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</row>
    <row r="31" spans="1:24" ht="71.25" customHeight="1" x14ac:dyDescent="0.25">
      <c r="A31" s="47" t="s">
        <v>70</v>
      </c>
      <c r="B31" s="48"/>
      <c r="C31" s="49"/>
      <c r="D31" s="18"/>
      <c r="E31" s="50" t="s">
        <v>21</v>
      </c>
      <c r="F31" s="62"/>
      <c r="G31" s="128"/>
      <c r="H31" s="128"/>
      <c r="I31" s="130"/>
      <c r="J31" s="128"/>
      <c r="K31" s="131"/>
      <c r="L31" s="132"/>
      <c r="M31" s="88" t="s">
        <v>71</v>
      </c>
      <c r="O31" s="14"/>
    </row>
    <row r="32" spans="1:24" ht="33.75" hidden="1" customHeight="1" x14ac:dyDescent="0.25">
      <c r="M32" s="133"/>
    </row>
    <row r="33" spans="1:5" ht="54.95" hidden="1" customHeight="1" x14ac:dyDescent="0.25">
      <c r="A33" s="46" t="s">
        <v>40</v>
      </c>
      <c r="E33" s="18" t="s">
        <v>41</v>
      </c>
    </row>
  </sheetData>
  <mergeCells count="20">
    <mergeCell ref="N13:O13"/>
    <mergeCell ref="A17:M17"/>
    <mergeCell ref="L1:M1"/>
    <mergeCell ref="A10:M10"/>
    <mergeCell ref="A11:M11"/>
    <mergeCell ref="A12:A15"/>
    <mergeCell ref="B12:B15"/>
    <mergeCell ref="C12:C15"/>
    <mergeCell ref="D12:D15"/>
    <mergeCell ref="E12:E15"/>
    <mergeCell ref="F12:F15"/>
    <mergeCell ref="G12:G15"/>
    <mergeCell ref="L6:M6"/>
    <mergeCell ref="L7:M7"/>
    <mergeCell ref="A27:M27"/>
    <mergeCell ref="A28:L28"/>
    <mergeCell ref="H12:J12"/>
    <mergeCell ref="K12:K15"/>
    <mergeCell ref="L12:L15"/>
    <mergeCell ref="M12:M15"/>
  </mergeCells>
  <pageMargins left="0.9055118110236221" right="0.31496062992125984" top="0.74803149606299213" bottom="0.74803149606299213" header="0.31496062992125984" footer="0.31496062992125984"/>
  <pageSetup paperSize="9" scale="49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view="pageBreakPreview" topLeftCell="A19" zoomScale="60" zoomScaleNormal="80" workbookViewId="0">
      <selection activeCell="Q8" sqref="Q8"/>
    </sheetView>
  </sheetViews>
  <sheetFormatPr defaultColWidth="13.42578125" defaultRowHeight="15" x14ac:dyDescent="0.25"/>
  <cols>
    <col min="1" max="1" width="96.85546875" style="9" customWidth="1"/>
    <col min="2" max="2" width="17.85546875" style="5" hidden="1" customWidth="1"/>
    <col min="3" max="3" width="19" style="9" hidden="1" customWidth="1"/>
    <col min="4" max="4" width="32" style="69" hidden="1" customWidth="1"/>
    <col min="5" max="5" width="15.28515625" style="5" hidden="1" customWidth="1"/>
    <col min="6" max="6" width="18.28515625" style="5" hidden="1" customWidth="1"/>
    <col min="7" max="7" width="17.5703125" style="5" hidden="1" customWidth="1"/>
    <col min="8" max="8" width="21.7109375" style="5" hidden="1" customWidth="1"/>
    <col min="9" max="9" width="20.42578125" style="5" hidden="1" customWidth="1"/>
    <col min="10" max="10" width="18.7109375" style="5" hidden="1" customWidth="1"/>
    <col min="11" max="11" width="27.42578125" style="5" hidden="1" customWidth="1"/>
    <col min="12" max="12" width="20.28515625" style="75" customWidth="1"/>
    <col min="13" max="13" width="38.7109375" style="76" customWidth="1"/>
    <col min="14" max="14" width="15.85546875" style="69" hidden="1" customWidth="1"/>
    <col min="15" max="15" width="13.85546875" style="69" hidden="1" customWidth="1"/>
    <col min="16" max="16" width="9.140625" style="5" customWidth="1"/>
    <col min="17" max="17" width="13.85546875" style="5" customWidth="1"/>
    <col min="18" max="247" width="9.140625" style="5" customWidth="1"/>
    <col min="248" max="248" width="68" style="5" customWidth="1"/>
    <col min="249" max="251" width="19.5703125" style="5" customWidth="1"/>
    <col min="252" max="252" width="54.28515625" style="5" customWidth="1"/>
    <col min="253" max="253" width="12.28515625" style="5" customWidth="1"/>
    <col min="254" max="254" width="13.28515625" style="5" customWidth="1"/>
    <col min="255" max="16384" width="13.42578125" style="5"/>
  </cols>
  <sheetData>
    <row r="1" spans="1:15" ht="36.75" customHeight="1" x14ac:dyDescent="0.25">
      <c r="L1" s="182" t="s">
        <v>47</v>
      </c>
      <c r="M1" s="182"/>
    </row>
    <row r="2" spans="1:15" ht="39.75" customHeight="1" x14ac:dyDescent="0.25"/>
    <row r="3" spans="1:15" s="1" customFormat="1" ht="34.5" customHeight="1" x14ac:dyDescent="0.25">
      <c r="A3" s="71"/>
      <c r="B3" s="14"/>
      <c r="C3" s="71"/>
      <c r="D3" s="15"/>
      <c r="E3" s="14"/>
      <c r="F3" s="14"/>
      <c r="G3" s="16"/>
      <c r="H3" s="16"/>
      <c r="I3" s="16"/>
      <c r="J3" s="14"/>
      <c r="K3" s="17"/>
      <c r="L3" s="78"/>
      <c r="M3" s="78" t="s">
        <v>0</v>
      </c>
      <c r="N3" s="2"/>
      <c r="O3" s="2"/>
    </row>
    <row r="4" spans="1:15" s="1" customFormat="1" ht="56.25" customHeight="1" x14ac:dyDescent="0.25">
      <c r="A4" s="71"/>
      <c r="B4" s="14"/>
      <c r="C4" s="71"/>
      <c r="D4" s="15"/>
      <c r="E4" s="14"/>
      <c r="F4" s="14"/>
      <c r="G4" s="16"/>
      <c r="H4" s="16"/>
      <c r="I4" s="16"/>
      <c r="J4" s="14"/>
      <c r="K4" s="160" t="s">
        <v>67</v>
      </c>
      <c r="L4" s="160"/>
      <c r="M4" s="160"/>
      <c r="N4" s="2"/>
      <c r="O4" s="2"/>
    </row>
    <row r="5" spans="1:15" s="1" customFormat="1" ht="24" customHeight="1" x14ac:dyDescent="0.25">
      <c r="A5" s="18"/>
      <c r="B5" s="18"/>
      <c r="C5" s="18"/>
      <c r="D5" s="18"/>
      <c r="E5" s="18"/>
      <c r="F5" s="18"/>
      <c r="G5" s="16"/>
      <c r="H5" s="16"/>
      <c r="I5" s="16"/>
      <c r="J5" s="14"/>
      <c r="K5" s="160"/>
      <c r="L5" s="160"/>
      <c r="M5" s="160"/>
      <c r="N5" s="2"/>
      <c r="O5" s="2"/>
    </row>
    <row r="6" spans="1:15" s="1" customFormat="1" ht="24" customHeight="1" x14ac:dyDescent="0.25">
      <c r="A6" s="18"/>
      <c r="B6" s="18"/>
      <c r="C6" s="18"/>
      <c r="D6" s="18"/>
      <c r="E6" s="18"/>
      <c r="F6" s="18"/>
      <c r="G6" s="16"/>
      <c r="H6" s="16"/>
      <c r="I6" s="16"/>
      <c r="J6" s="14"/>
      <c r="K6" s="74"/>
      <c r="L6" s="178" t="s">
        <v>68</v>
      </c>
      <c r="M6" s="178"/>
      <c r="N6" s="2"/>
      <c r="O6" s="2"/>
    </row>
    <row r="7" spans="1:15" s="1" customFormat="1" ht="49.5" customHeight="1" x14ac:dyDescent="0.25">
      <c r="A7" s="19"/>
      <c r="B7" s="19"/>
      <c r="C7" s="19"/>
      <c r="D7" s="19"/>
      <c r="E7" s="19"/>
      <c r="F7" s="19"/>
      <c r="G7" s="20"/>
      <c r="H7" s="20"/>
      <c r="I7" s="20"/>
      <c r="J7" s="14"/>
      <c r="K7" s="160" t="s">
        <v>69</v>
      </c>
      <c r="L7" s="160"/>
      <c r="M7" s="160"/>
      <c r="N7" s="2"/>
      <c r="O7" s="2"/>
    </row>
    <row r="8" spans="1:15" s="1" customFormat="1" ht="38.25" customHeight="1" x14ac:dyDescent="0.25">
      <c r="A8" s="19"/>
      <c r="B8" s="19"/>
      <c r="C8" s="19"/>
      <c r="D8" s="19"/>
      <c r="E8" s="19"/>
      <c r="F8" s="19"/>
      <c r="G8" s="16"/>
      <c r="H8" s="16"/>
      <c r="I8" s="16"/>
      <c r="J8" s="14"/>
      <c r="K8" s="142" t="s">
        <v>11</v>
      </c>
      <c r="L8" s="142"/>
      <c r="M8" s="142"/>
      <c r="N8" s="2"/>
      <c r="O8" s="2"/>
    </row>
    <row r="9" spans="1:15" s="1" customFormat="1" ht="73.5" customHeight="1" x14ac:dyDescent="0.25">
      <c r="A9" s="147" t="s">
        <v>56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2"/>
      <c r="O9" s="2"/>
    </row>
    <row r="10" spans="1:15" s="1" customFormat="1" ht="63" customHeight="1" thickBot="1" x14ac:dyDescent="0.3">
      <c r="A10" s="173" t="s">
        <v>32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2"/>
      <c r="O10" s="2"/>
    </row>
    <row r="11" spans="1:15" ht="54.95" hidden="1" customHeight="1" x14ac:dyDescent="0.25">
      <c r="A11" s="3"/>
      <c r="B11" s="3"/>
      <c r="C11" s="3"/>
      <c r="D11" s="3"/>
      <c r="E11" s="3"/>
      <c r="F11" s="3"/>
      <c r="G11" s="4"/>
      <c r="H11" s="4"/>
      <c r="I11" s="159"/>
      <c r="J11" s="159"/>
      <c r="K11" s="4"/>
      <c r="L11" s="89"/>
    </row>
    <row r="12" spans="1:15" ht="21" hidden="1" customHeight="1" thickBot="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90"/>
    </row>
    <row r="13" spans="1:15" ht="54.95" customHeight="1" x14ac:dyDescent="0.25">
      <c r="A13" s="148" t="s">
        <v>1</v>
      </c>
      <c r="B13" s="150" t="s">
        <v>12</v>
      </c>
      <c r="C13" s="152" t="s">
        <v>2</v>
      </c>
      <c r="D13" s="152" t="s">
        <v>3</v>
      </c>
      <c r="E13" s="152" t="s">
        <v>4</v>
      </c>
      <c r="F13" s="152" t="s">
        <v>5</v>
      </c>
      <c r="G13" s="152" t="s">
        <v>6</v>
      </c>
      <c r="H13" s="152" t="s">
        <v>7</v>
      </c>
      <c r="I13" s="152"/>
      <c r="J13" s="152"/>
      <c r="K13" s="152" t="s">
        <v>8</v>
      </c>
      <c r="L13" s="140" t="s">
        <v>30</v>
      </c>
      <c r="M13" s="138" t="s">
        <v>29</v>
      </c>
    </row>
    <row r="14" spans="1:15" ht="69" customHeight="1" x14ac:dyDescent="0.25">
      <c r="A14" s="149"/>
      <c r="B14" s="151"/>
      <c r="C14" s="153"/>
      <c r="D14" s="153"/>
      <c r="E14" s="153"/>
      <c r="F14" s="153"/>
      <c r="G14" s="153"/>
      <c r="H14" s="72" t="s">
        <v>37</v>
      </c>
      <c r="I14" s="72" t="s">
        <v>36</v>
      </c>
      <c r="J14" s="72" t="s">
        <v>35</v>
      </c>
      <c r="K14" s="153"/>
      <c r="L14" s="141"/>
      <c r="M14" s="139"/>
      <c r="N14" s="143"/>
      <c r="O14" s="143"/>
    </row>
    <row r="15" spans="1:15" ht="54.95" customHeight="1" x14ac:dyDescent="0.25">
      <c r="A15" s="149"/>
      <c r="B15" s="151"/>
      <c r="C15" s="153"/>
      <c r="D15" s="153"/>
      <c r="E15" s="153"/>
      <c r="F15" s="153"/>
      <c r="G15" s="153"/>
      <c r="H15" s="72" t="s">
        <v>9</v>
      </c>
      <c r="I15" s="72" t="s">
        <v>9</v>
      </c>
      <c r="J15" s="72" t="s">
        <v>9</v>
      </c>
      <c r="K15" s="153"/>
      <c r="L15" s="141"/>
      <c r="M15" s="139"/>
    </row>
    <row r="16" spans="1:15" ht="54.95" customHeight="1" x14ac:dyDescent="0.25">
      <c r="A16" s="149"/>
      <c r="B16" s="151"/>
      <c r="C16" s="153"/>
      <c r="D16" s="153"/>
      <c r="E16" s="153"/>
      <c r="F16" s="153"/>
      <c r="G16" s="153"/>
      <c r="H16" s="22"/>
      <c r="I16" s="23">
        <v>0.30199999999999999</v>
      </c>
      <c r="J16" s="24">
        <v>0.38400000000000001</v>
      </c>
      <c r="K16" s="153"/>
      <c r="L16" s="141"/>
      <c r="M16" s="139"/>
    </row>
    <row r="17" spans="1:24" ht="54.95" customHeight="1" x14ac:dyDescent="0.25">
      <c r="A17" s="67">
        <v>1</v>
      </c>
      <c r="B17" s="68">
        <v>2</v>
      </c>
      <c r="C17" s="68">
        <v>2</v>
      </c>
      <c r="D17" s="68">
        <v>2</v>
      </c>
      <c r="E17" s="68">
        <v>3</v>
      </c>
      <c r="F17" s="68">
        <v>4</v>
      </c>
      <c r="G17" s="68">
        <v>5</v>
      </c>
      <c r="H17" s="68">
        <v>8</v>
      </c>
      <c r="I17" s="68">
        <v>6</v>
      </c>
      <c r="J17" s="68">
        <v>7</v>
      </c>
      <c r="K17" s="68">
        <v>8</v>
      </c>
      <c r="L17" s="91">
        <v>2</v>
      </c>
      <c r="M17" s="80">
        <v>3</v>
      </c>
      <c r="N17" s="7"/>
      <c r="O17" s="7"/>
    </row>
    <row r="18" spans="1:24" ht="54.95" customHeight="1" x14ac:dyDescent="0.25">
      <c r="A18" s="179" t="s">
        <v>49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1"/>
      <c r="N18" s="42"/>
      <c r="O18" s="42"/>
    </row>
    <row r="19" spans="1:24" ht="54.95" customHeight="1" x14ac:dyDescent="0.25">
      <c r="A19" s="52" t="s">
        <v>45</v>
      </c>
      <c r="B19" s="25" t="s">
        <v>19</v>
      </c>
      <c r="C19" s="26" t="s">
        <v>50</v>
      </c>
      <c r="D19" s="26" t="s">
        <v>20</v>
      </c>
      <c r="E19" s="27">
        <v>274.57</v>
      </c>
      <c r="F19" s="27">
        <v>0.1</v>
      </c>
      <c r="G19" s="28">
        <f t="shared" ref="G19:G27" si="0">E19*F19</f>
        <v>27.457000000000001</v>
      </c>
      <c r="H19" s="27">
        <f t="shared" ref="H19:H28" si="1">ROUND(G19*$H$16,2)</f>
        <v>0</v>
      </c>
      <c r="I19" s="27">
        <f t="shared" ref="I19:I28" si="2">ROUND((G19+H19)*$I$16,2)</f>
        <v>8.2899999999999991</v>
      </c>
      <c r="J19" s="27">
        <f t="shared" ref="J19:J28" si="3">ROUND(G19*$J$16,2)</f>
        <v>10.54</v>
      </c>
      <c r="K19" s="29">
        <f t="shared" ref="K19:K28" si="4">SUM(G19:J19)</f>
        <v>46.286999999999999</v>
      </c>
      <c r="L19" s="92">
        <f>ROUND(K19*114%,2)</f>
        <v>52.77</v>
      </c>
      <c r="M19" s="93">
        <f>ROUND(L19*1.2,2)</f>
        <v>63.32</v>
      </c>
      <c r="N19" s="43">
        <f>F19*60</f>
        <v>6</v>
      </c>
      <c r="O19" s="44">
        <v>6</v>
      </c>
    </row>
    <row r="20" spans="1:24" s="8" customFormat="1" ht="54.95" customHeight="1" x14ac:dyDescent="0.25">
      <c r="A20" s="53" t="s">
        <v>33</v>
      </c>
      <c r="B20" s="30"/>
      <c r="C20" s="31"/>
      <c r="D20" s="31"/>
      <c r="E20" s="32"/>
      <c r="F20" s="32"/>
      <c r="G20" s="33"/>
      <c r="H20" s="32"/>
      <c r="I20" s="32"/>
      <c r="J20" s="32"/>
      <c r="K20" s="34"/>
      <c r="L20" s="92"/>
      <c r="M20" s="93"/>
      <c r="N20" s="43">
        <f>F20*60</f>
        <v>0</v>
      </c>
      <c r="O20" s="45">
        <v>0</v>
      </c>
    </row>
    <row r="21" spans="1:24" s="8" customFormat="1" ht="54.95" customHeight="1" x14ac:dyDescent="0.25">
      <c r="A21" s="54" t="s">
        <v>23</v>
      </c>
      <c r="B21" s="30" t="s">
        <v>14</v>
      </c>
      <c r="C21" s="31" t="s">
        <v>51</v>
      </c>
      <c r="D21" s="26" t="s">
        <v>20</v>
      </c>
      <c r="E21" s="32">
        <v>274.57</v>
      </c>
      <c r="F21" s="32">
        <v>0.1</v>
      </c>
      <c r="G21" s="33">
        <f t="shared" si="0"/>
        <v>27.457000000000001</v>
      </c>
      <c r="H21" s="32">
        <f t="shared" si="1"/>
        <v>0</v>
      </c>
      <c r="I21" s="32">
        <f t="shared" si="2"/>
        <v>8.2899999999999991</v>
      </c>
      <c r="J21" s="32">
        <f t="shared" si="3"/>
        <v>10.54</v>
      </c>
      <c r="K21" s="34">
        <f t="shared" si="4"/>
        <v>46.286999999999999</v>
      </c>
      <c r="L21" s="92">
        <f t="shared" ref="L21:L28" si="5">ROUND(K21*114%,2)</f>
        <v>52.77</v>
      </c>
      <c r="M21" s="93">
        <f t="shared" ref="M21:M28" si="6">ROUND(L21*1.2,2)</f>
        <v>63.32</v>
      </c>
      <c r="N21" s="43">
        <f>F21*60</f>
        <v>6</v>
      </c>
      <c r="O21" s="45">
        <v>7.1999999999999993</v>
      </c>
    </row>
    <row r="22" spans="1:24" s="8" customFormat="1" ht="69.75" customHeight="1" x14ac:dyDescent="0.25">
      <c r="A22" s="54" t="s">
        <v>38</v>
      </c>
      <c r="B22" s="35" t="s">
        <v>13</v>
      </c>
      <c r="C22" s="31" t="s">
        <v>54</v>
      </c>
      <c r="D22" s="26" t="s">
        <v>20</v>
      </c>
      <c r="E22" s="32">
        <v>274.57</v>
      </c>
      <c r="F22" s="51">
        <v>0.15</v>
      </c>
      <c r="G22" s="33">
        <f t="shared" si="0"/>
        <v>41.185499999999998</v>
      </c>
      <c r="H22" s="32">
        <f t="shared" si="1"/>
        <v>0</v>
      </c>
      <c r="I22" s="32">
        <f t="shared" si="2"/>
        <v>12.44</v>
      </c>
      <c r="J22" s="32">
        <f t="shared" si="3"/>
        <v>15.82</v>
      </c>
      <c r="K22" s="34">
        <f t="shared" si="4"/>
        <v>69.445499999999996</v>
      </c>
      <c r="L22" s="92">
        <f t="shared" si="5"/>
        <v>79.17</v>
      </c>
      <c r="M22" s="93">
        <f t="shared" si="6"/>
        <v>95</v>
      </c>
      <c r="N22" s="43">
        <f>F22*60</f>
        <v>9</v>
      </c>
      <c r="O22" s="45">
        <v>24</v>
      </c>
    </row>
    <row r="23" spans="1:24" s="8" customFormat="1" ht="54.95" customHeight="1" x14ac:dyDescent="0.25">
      <c r="A23" s="54" t="s">
        <v>24</v>
      </c>
      <c r="B23" s="30" t="s">
        <v>17</v>
      </c>
      <c r="C23" s="31"/>
      <c r="D23" s="26" t="s">
        <v>20</v>
      </c>
      <c r="E23" s="32">
        <v>274.57</v>
      </c>
      <c r="F23" s="32">
        <v>0.15</v>
      </c>
      <c r="G23" s="33">
        <f t="shared" si="0"/>
        <v>41.185499999999998</v>
      </c>
      <c r="H23" s="32">
        <f t="shared" si="1"/>
        <v>0</v>
      </c>
      <c r="I23" s="32">
        <f t="shared" si="2"/>
        <v>12.44</v>
      </c>
      <c r="J23" s="32">
        <f t="shared" si="3"/>
        <v>15.82</v>
      </c>
      <c r="K23" s="34">
        <f t="shared" si="4"/>
        <v>69.445499999999996</v>
      </c>
      <c r="L23" s="92">
        <f t="shared" si="5"/>
        <v>79.17</v>
      </c>
      <c r="M23" s="93">
        <f t="shared" si="6"/>
        <v>95</v>
      </c>
      <c r="N23" s="43">
        <f t="shared" ref="N23:N28" si="7">F23*60</f>
        <v>9</v>
      </c>
      <c r="O23" s="45">
        <v>9</v>
      </c>
    </row>
    <row r="24" spans="1:24" s="8" customFormat="1" ht="54.95" customHeight="1" x14ac:dyDescent="0.25">
      <c r="A24" s="54" t="s">
        <v>25</v>
      </c>
      <c r="B24" s="30" t="s">
        <v>16</v>
      </c>
      <c r="C24" s="31" t="s">
        <v>52</v>
      </c>
      <c r="D24" s="26" t="s">
        <v>20</v>
      </c>
      <c r="E24" s="32">
        <v>274.57</v>
      </c>
      <c r="F24" s="51">
        <v>0.15</v>
      </c>
      <c r="G24" s="33">
        <f t="shared" si="0"/>
        <v>41.185499999999998</v>
      </c>
      <c r="H24" s="32">
        <f t="shared" si="1"/>
        <v>0</v>
      </c>
      <c r="I24" s="32">
        <f t="shared" si="2"/>
        <v>12.44</v>
      </c>
      <c r="J24" s="32">
        <f t="shared" si="3"/>
        <v>15.82</v>
      </c>
      <c r="K24" s="34">
        <f t="shared" si="4"/>
        <v>69.445499999999996</v>
      </c>
      <c r="L24" s="92">
        <f t="shared" si="5"/>
        <v>79.17</v>
      </c>
      <c r="M24" s="93">
        <f t="shared" si="6"/>
        <v>95</v>
      </c>
      <c r="N24" s="43">
        <f t="shared" si="7"/>
        <v>9</v>
      </c>
      <c r="O24" s="45">
        <v>12</v>
      </c>
    </row>
    <row r="25" spans="1:24" s="8" customFormat="1" ht="54.95" customHeight="1" x14ac:dyDescent="0.25">
      <c r="A25" s="54" t="s">
        <v>26</v>
      </c>
      <c r="B25" s="30"/>
      <c r="C25" s="31"/>
      <c r="D25" s="26" t="s">
        <v>20</v>
      </c>
      <c r="E25" s="32">
        <v>274.57</v>
      </c>
      <c r="F25" s="32">
        <v>0.2</v>
      </c>
      <c r="G25" s="33">
        <f t="shared" si="0"/>
        <v>54.914000000000001</v>
      </c>
      <c r="H25" s="32">
        <f t="shared" si="1"/>
        <v>0</v>
      </c>
      <c r="I25" s="32">
        <f t="shared" si="2"/>
        <v>16.579999999999998</v>
      </c>
      <c r="J25" s="32">
        <f t="shared" si="3"/>
        <v>21.09</v>
      </c>
      <c r="K25" s="34">
        <f t="shared" si="4"/>
        <v>92.584000000000003</v>
      </c>
      <c r="L25" s="92">
        <f t="shared" si="5"/>
        <v>105.55</v>
      </c>
      <c r="M25" s="93">
        <f t="shared" si="6"/>
        <v>126.66</v>
      </c>
      <c r="N25" s="43">
        <f t="shared" si="7"/>
        <v>12</v>
      </c>
      <c r="O25" s="45">
        <v>12</v>
      </c>
    </row>
    <row r="26" spans="1:24" s="8" customFormat="1" ht="54.95" customHeight="1" x14ac:dyDescent="0.25">
      <c r="A26" s="54" t="s">
        <v>31</v>
      </c>
      <c r="B26" s="30" t="s">
        <v>15</v>
      </c>
      <c r="C26" s="31"/>
      <c r="D26" s="26" t="s">
        <v>20</v>
      </c>
      <c r="E26" s="32">
        <v>274.57</v>
      </c>
      <c r="F26" s="32">
        <v>0.15</v>
      </c>
      <c r="G26" s="33">
        <f t="shared" si="0"/>
        <v>41.185499999999998</v>
      </c>
      <c r="H26" s="32">
        <f t="shared" si="1"/>
        <v>0</v>
      </c>
      <c r="I26" s="32">
        <f t="shared" si="2"/>
        <v>12.44</v>
      </c>
      <c r="J26" s="32">
        <f t="shared" si="3"/>
        <v>15.82</v>
      </c>
      <c r="K26" s="34">
        <f t="shared" si="4"/>
        <v>69.445499999999996</v>
      </c>
      <c r="L26" s="92">
        <f t="shared" si="5"/>
        <v>79.17</v>
      </c>
      <c r="M26" s="93">
        <f t="shared" si="6"/>
        <v>95</v>
      </c>
      <c r="N26" s="43">
        <f t="shared" si="7"/>
        <v>9</v>
      </c>
      <c r="O26" s="45">
        <v>9</v>
      </c>
    </row>
    <row r="27" spans="1:24" s="8" customFormat="1" ht="54.95" customHeight="1" x14ac:dyDescent="0.25">
      <c r="A27" s="53" t="s">
        <v>10</v>
      </c>
      <c r="B27" s="30" t="s">
        <v>18</v>
      </c>
      <c r="C27" s="31" t="s">
        <v>53</v>
      </c>
      <c r="D27" s="31" t="s">
        <v>20</v>
      </c>
      <c r="E27" s="32">
        <v>274.57</v>
      </c>
      <c r="F27" s="32">
        <v>0.15</v>
      </c>
      <c r="G27" s="33">
        <f t="shared" si="0"/>
        <v>41.185499999999998</v>
      </c>
      <c r="H27" s="32">
        <f t="shared" si="1"/>
        <v>0</v>
      </c>
      <c r="I27" s="32">
        <f t="shared" si="2"/>
        <v>12.44</v>
      </c>
      <c r="J27" s="32">
        <f t="shared" si="3"/>
        <v>15.82</v>
      </c>
      <c r="K27" s="34">
        <f t="shared" si="4"/>
        <v>69.445499999999996</v>
      </c>
      <c r="L27" s="92">
        <f t="shared" si="5"/>
        <v>79.17</v>
      </c>
      <c r="M27" s="93">
        <f t="shared" si="6"/>
        <v>95</v>
      </c>
      <c r="N27" s="43">
        <f t="shared" si="7"/>
        <v>9</v>
      </c>
      <c r="O27" s="45">
        <v>9</v>
      </c>
    </row>
    <row r="28" spans="1:24" s="8" customFormat="1" ht="70.5" customHeight="1" thickBot="1" x14ac:dyDescent="0.3">
      <c r="A28" s="55" t="s">
        <v>57</v>
      </c>
      <c r="B28" s="56"/>
      <c r="C28" s="57"/>
      <c r="D28" s="57"/>
      <c r="E28" s="63">
        <v>274.57</v>
      </c>
      <c r="F28" s="63">
        <f>SUM(F19:F27)</f>
        <v>1.1499999999999999</v>
      </c>
      <c r="G28" s="64">
        <f>E28*F28</f>
        <v>315.75549999999998</v>
      </c>
      <c r="H28" s="63">
        <f t="shared" si="1"/>
        <v>0</v>
      </c>
      <c r="I28" s="63">
        <f t="shared" si="2"/>
        <v>95.36</v>
      </c>
      <c r="J28" s="63">
        <f t="shared" si="3"/>
        <v>121.25</v>
      </c>
      <c r="K28" s="65">
        <f t="shared" si="4"/>
        <v>532.3655</v>
      </c>
      <c r="L28" s="94">
        <f t="shared" si="5"/>
        <v>606.9</v>
      </c>
      <c r="M28" s="95">
        <f t="shared" si="6"/>
        <v>728.28</v>
      </c>
      <c r="N28" s="43">
        <f t="shared" si="7"/>
        <v>69</v>
      </c>
      <c r="O28" s="45">
        <v>88.199999999999989</v>
      </c>
    </row>
    <row r="29" spans="1:24" ht="54.95" hidden="1" customHeight="1" x14ac:dyDescent="0.25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8"/>
      <c r="N29" s="42"/>
      <c r="O29" s="42"/>
    </row>
    <row r="30" spans="1:24" ht="54.95" hidden="1" customHeight="1" x14ac:dyDescent="0.25">
      <c r="N30" s="42"/>
      <c r="O30" s="42"/>
    </row>
    <row r="31" spans="1:24" ht="45.75" customHeight="1" x14ac:dyDescent="0.25">
      <c r="N31" s="42"/>
      <c r="O31" s="42"/>
    </row>
    <row r="32" spans="1:24" ht="24.75" hidden="1" customHeight="1" x14ac:dyDescent="0.25">
      <c r="A32" s="5"/>
      <c r="C32" s="5"/>
      <c r="D32" s="5"/>
      <c r="E32" s="66"/>
      <c r="F32" s="66"/>
      <c r="M32" s="9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15" s="1" customFormat="1" ht="54.95" customHeight="1" x14ac:dyDescent="0.25">
      <c r="A33" s="47" t="s">
        <v>70</v>
      </c>
      <c r="B33" s="48"/>
      <c r="C33" s="49"/>
      <c r="D33" s="70"/>
      <c r="E33" s="156" t="s">
        <v>21</v>
      </c>
      <c r="F33" s="157"/>
      <c r="G33" s="11"/>
      <c r="H33" s="11"/>
      <c r="I33" s="12"/>
      <c r="J33" s="11"/>
      <c r="K33" s="13"/>
      <c r="L33" s="87"/>
      <c r="M33" s="88" t="s">
        <v>71</v>
      </c>
      <c r="N33" s="2"/>
      <c r="O33" s="2"/>
    </row>
    <row r="34" spans="1:15" ht="54.95" hidden="1" customHeight="1" x14ac:dyDescent="0.25">
      <c r="E34" s="66"/>
      <c r="F34" s="66"/>
    </row>
  </sheetData>
  <mergeCells count="24">
    <mergeCell ref="A9:M9"/>
    <mergeCell ref="L1:M1"/>
    <mergeCell ref="K4:M4"/>
    <mergeCell ref="K5:M5"/>
    <mergeCell ref="K7:M7"/>
    <mergeCell ref="K8:M8"/>
    <mergeCell ref="L6:M6"/>
    <mergeCell ref="A10:M10"/>
    <mergeCell ref="I11:J11"/>
    <mergeCell ref="A13:A16"/>
    <mergeCell ref="B13:B16"/>
    <mergeCell ref="C13:C16"/>
    <mergeCell ref="D13:D16"/>
    <mergeCell ref="E13:E16"/>
    <mergeCell ref="F13:F16"/>
    <mergeCell ref="G13:G16"/>
    <mergeCell ref="H13:J13"/>
    <mergeCell ref="E33:F33"/>
    <mergeCell ref="K13:K16"/>
    <mergeCell ref="L13:L16"/>
    <mergeCell ref="M13:M16"/>
    <mergeCell ref="N14:O14"/>
    <mergeCell ref="A18:M18"/>
    <mergeCell ref="A29:M29"/>
  </mergeCells>
  <pageMargins left="0.9055118110236221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workbookViewId="0">
      <selection activeCell="C24" sqref="C24"/>
    </sheetView>
  </sheetViews>
  <sheetFormatPr defaultRowHeight="15" x14ac:dyDescent="0.25"/>
  <cols>
    <col min="1" max="1" width="23.140625" customWidth="1"/>
    <col min="2" max="3" width="19.42578125" customWidth="1"/>
    <col min="4" max="4" width="17.42578125" customWidth="1"/>
    <col min="5" max="5" width="18.7109375" customWidth="1"/>
  </cols>
  <sheetData>
    <row r="2" spans="1:5" ht="36.75" customHeight="1" x14ac:dyDescent="0.25">
      <c r="A2" s="183" t="s">
        <v>58</v>
      </c>
      <c r="B2" s="185" t="s">
        <v>61</v>
      </c>
      <c r="C2" s="186"/>
      <c r="D2" s="185" t="s">
        <v>62</v>
      </c>
      <c r="E2" s="186"/>
    </row>
    <row r="3" spans="1:5" ht="26.25" customHeight="1" x14ac:dyDescent="0.25">
      <c r="A3" s="184"/>
      <c r="B3" s="135" t="s">
        <v>59</v>
      </c>
      <c r="C3" s="135" t="s">
        <v>60</v>
      </c>
      <c r="D3" s="136" t="s">
        <v>59</v>
      </c>
      <c r="E3" s="135" t="s">
        <v>60</v>
      </c>
    </row>
    <row r="4" spans="1:5" x14ac:dyDescent="0.25">
      <c r="A4" s="134" t="s">
        <v>63</v>
      </c>
      <c r="B4" s="137">
        <v>527.73</v>
      </c>
      <c r="C4" s="137">
        <v>633.28</v>
      </c>
      <c r="D4" s="137">
        <v>606.9</v>
      </c>
      <c r="E4" s="137">
        <v>728.28</v>
      </c>
    </row>
    <row r="5" spans="1:5" x14ac:dyDescent="0.25">
      <c r="A5" s="134" t="s">
        <v>64</v>
      </c>
      <c r="B5" s="137">
        <v>467.5</v>
      </c>
      <c r="C5" s="137">
        <v>561</v>
      </c>
      <c r="D5" s="137">
        <v>618</v>
      </c>
      <c r="E5" s="137">
        <v>742</v>
      </c>
    </row>
    <row r="6" spans="1:5" x14ac:dyDescent="0.25">
      <c r="A6" s="134" t="s">
        <v>65</v>
      </c>
      <c r="B6" s="137">
        <f>C6/1.2</f>
        <v>605.83333333333337</v>
      </c>
      <c r="C6" s="137">
        <v>727</v>
      </c>
      <c r="D6" s="137">
        <f>E6/1.2</f>
        <v>672.5</v>
      </c>
      <c r="E6" s="137">
        <v>807</v>
      </c>
    </row>
    <row r="7" spans="1:5" x14ac:dyDescent="0.25">
      <c r="A7" s="134" t="s">
        <v>66</v>
      </c>
      <c r="B7" s="137">
        <f>(B4+B5+B6)/3</f>
        <v>533.6877777777778</v>
      </c>
      <c r="C7" s="137">
        <f t="shared" ref="C7:E7" si="0">(C4+C5+C6)/3</f>
        <v>640.42666666666662</v>
      </c>
      <c r="D7" s="137">
        <f t="shared" si="0"/>
        <v>632.4666666666667</v>
      </c>
      <c r="E7" s="137">
        <f t="shared" si="0"/>
        <v>759.09333333333325</v>
      </c>
    </row>
  </sheetData>
  <mergeCells count="3">
    <mergeCell ref="A2:A3"/>
    <mergeCell ref="D2:E2"/>
    <mergeCell ref="B2:C2"/>
  </mergeCells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 сайт</vt:lpstr>
      <vt:lpstr>на сайт1</vt:lpstr>
      <vt:lpstr>Лист1</vt:lpstr>
      <vt:lpstr>'на сайт'!Область_печати</vt:lpstr>
      <vt:lpstr>'на сайт1'!Область_печати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Заруцкая А. В.</dc:creator>
  <cp:lastModifiedBy>Пользователь Windows</cp:lastModifiedBy>
  <cp:lastPrinted>2019-12-02T05:39:22Z</cp:lastPrinted>
  <dcterms:created xsi:type="dcterms:W3CDTF">2012-06-08T06:24:35Z</dcterms:created>
  <dcterms:modified xsi:type="dcterms:W3CDTF">2019-12-19T08:35:18Z</dcterms:modified>
</cp:coreProperties>
</file>